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<sst xmlns="http://schemas.openxmlformats.org/spreadsheetml/2006/main" count="1292" uniqueCount="208">
  <si>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</si>
  <si>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</si>
  <si>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</si>
  <si>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</si>
  <si>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</si>
  <si>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</si>
  <si>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</si>
  <si>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</si>
  <si>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</si>
  <si>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</si>
  <si>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</si>
  <si>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</si>
  <si>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</si>
  <si>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</si>
  <si>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</si>
  <si>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</si>
  <si>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</si>
  <si>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</si>
  <si>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</si>
  <si>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</si>
  <si>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</si>
  <si>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</si>
  <si>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</si>
  <si>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</si>
  <si>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</si>
  <si>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</si>
  <si>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</si>
  <si>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</si>
  <si>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</si>
  <si>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</si>
  <si>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</si>
  <si>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</si>
  <si>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</si>
  <si>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</si>
  <si>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</si>
  <si>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</si>
  <si>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</si>
  <si>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</si>
  <si>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</si>
  <si>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</si>
  <si>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</si>
  <si>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</si>
  <si>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</si>
  <si>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</si>
  <si>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</si>
  <si>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</si>
  <si>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</si>
  <si>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</si>
  <si>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</si>
  <si>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</si>
  <si>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</si>
  <si>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</si>
  <si>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</si>
  <si>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</si>
  <si>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</si>
  <si>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</si>
  <si>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</si>
  <si>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</si>
  <si>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</si>
  <si>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</si>
  <si>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</si>
  <si>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</si>
  <si>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</si>
  <si>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</si>
  <si>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</si>
  <si>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</si>
  <si>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</si>
  <si>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</si>
  <si>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</si>
  <si>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</si>
  <si>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</si>
  <si>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</si>
  <si>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</si>
  <si>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</si>
  <si>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</si>
  <si>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</si>
  <si>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</si>
  <si>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</si>
  <si>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</si>
  <si>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</si>
  <si>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</si>
  <si>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</si>
  <si>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</si>
  <si>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</si>
  <si>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</si>
  <si>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</si>
  <si>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</si>
  <si>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</si>
  <si>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</si>
  <si>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</si>
  <si>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</si>
  <si>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</si>
  <si>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</si>
  <si>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</si>
  <si>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</si>
  <si>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</si>
  <si>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</si>
  <si>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</si>
  <si>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</si>
  <si>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</si>
  <si>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</si>
  <si>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</si>
  <si>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</si>
  <si>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</si>
  <si>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</si>
  <si>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</si>
  <si>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</si>
  <si>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</si>
  <si>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</si>
  <si>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</si>
  <si>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</si>
  <si>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</si>
  <si>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</si>
  <si>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</si>
  <si>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</si>
  <si>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</si>
  <si>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</si>
  <si>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</si>
  <si>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</si>
  <si>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</si>
  <si>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</si>
  <si>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</si>
  <si>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</si>
  <si>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</si>
  <si>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</si>
  <si>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</si>
  <si>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</si>
  <si>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</si>
  <si>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</si>
  <si>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</si>
  <si>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</si>
  <si>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</si>
  <si>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</si>
  <si>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</si>
  <si>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</si>
  <si>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</si>
  <si>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</si>
  <si>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</si>
  <si>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</si>
  <si>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</si>
  <si>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</si>
  <si>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</si>
  <si>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</si>
  <si>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</si>
  <si>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</si>
  <si>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</si>
  <si>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</si>
  <si>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</si>
  <si>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</si>
  <si>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</si>
  <si>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</si>
  <si>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</si>
  <si>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</si>
  <si>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</si>
  <si>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</si>
  <si>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</si>
  <si>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</si>
  <si>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</si>
  <si>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</si>
  <si>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</si>
  <si>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</si>
  <si>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</si>
  <si>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</si>
  <si>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</si>
  <si>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</si>
  <si>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</si>
  <si>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</si>
  <si>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</si>
  <si>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</si>
  <si>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</si>
  <si>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</si>
  <si>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</si>
  <si>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</si>
  <si>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</si>
  <si>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</si>
  <si>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</si>
  <si>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</si>
  <si>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</si>
  <si>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</si>
  <si>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</si>
  <si>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</si>
  <si>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</si>
  <si>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</si>
  <si>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</si>
  <si>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</si>
  <si>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</si>
  <si>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</si>
  <si>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</si>
  <si>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</si>
  <si>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</si>
  <si>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</si>
  <si>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</si>
  <si>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</si>
  <si>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</si>
  <si>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</si>
  <si>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</si>
  <si>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</si>
  <si>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</si>
  <si>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</si>
  <si>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</si>
  <si>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</si>
  <si>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</si>
  <si>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</si>
  <si>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</si>
  <si>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</si>
  <si>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23.09.16 </t>
    </r>
    <r>
      <rPr>
        <b/>
        <sz val="10"/>
        <rFont val="Times New Roman"/>
        <family val="1"/>
      </rPr>
      <t>включно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</si>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</sst>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205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701850.81</v>
      </c>
      <c r="F8" s="191">
        <f>F9+F15+F18+F19+F20+F37+F17</f>
        <v>677981.04</v>
      </c>
      <c r="G8" s="191">
        <f aca="true" t="shared" si="0" ref="G8:G37">F8-E8</f>
        <v>-23869.77000000002</v>
      </c>
      <c r="H8" s="192">
        <f>F8/E8*100</f>
        <v>96.59902508340768</v>
      </c>
      <c r="I8" s="193">
        <f>F8-D8</f>
        <v>-279090.41000000003</v>
      </c>
      <c r="J8" s="193">
        <f>F8/D8*100</f>
        <v>70.83912491590884</v>
      </c>
      <c r="K8" s="191">
        <v>480879.27</v>
      </c>
      <c r="L8" s="191">
        <f aca="true" t="shared" si="1" ref="L8:L51">F8-K8</f>
        <v>197101.77000000002</v>
      </c>
      <c r="M8" s="250">
        <f aca="true" t="shared" si="2" ref="M8:M28">F8/K8</f>
        <v>1.4098778680977453</v>
      </c>
      <c r="N8" s="191">
        <f>N9+N15+N18+N19+N20+N17</f>
        <v>72492.83</v>
      </c>
      <c r="O8" s="191">
        <f>O9+O15+O18+O19+O20+O17</f>
        <v>44460.21000000002</v>
      </c>
      <c r="P8" s="191">
        <f>O8-N8</f>
        <v>-28032.61999999998</v>
      </c>
      <c r="Q8" s="191">
        <f>O8/N8*100</f>
        <v>61.330492960476256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373338.35</v>
      </c>
      <c r="G9" s="190">
        <f t="shared" si="0"/>
        <v>-1640.320000000007</v>
      </c>
      <c r="H9" s="197">
        <f>F9/E9*100</f>
        <v>99.5625564515443</v>
      </c>
      <c r="I9" s="198">
        <f>F9-D9</f>
        <v>-157250.65000000002</v>
      </c>
      <c r="J9" s="198">
        <f>F9/D9*100</f>
        <v>70.36300224844464</v>
      </c>
      <c r="K9" s="199">
        <v>264375.41</v>
      </c>
      <c r="L9" s="199">
        <f t="shared" si="1"/>
        <v>108962.94</v>
      </c>
      <c r="M9" s="251">
        <f t="shared" si="2"/>
        <v>1.4121523253618784</v>
      </c>
      <c r="N9" s="197">
        <f>E9-серпень!E9</f>
        <v>42685</v>
      </c>
      <c r="O9" s="200">
        <f>F9-серпень!F9</f>
        <v>33419.98999999999</v>
      </c>
      <c r="P9" s="201">
        <f>O9-N9</f>
        <v>-9265.01000000001</v>
      </c>
      <c r="Q9" s="198">
        <f>O9/N9*100</f>
        <v>78.29445941197139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329524.23</v>
      </c>
      <c r="G10" s="109">
        <f t="shared" si="0"/>
        <v>-4946.010000000009</v>
      </c>
      <c r="H10" s="32">
        <f aca="true" t="shared" si="3" ref="H10:H36">F10/E10*100</f>
        <v>98.52124063414432</v>
      </c>
      <c r="I10" s="110">
        <f aca="true" t="shared" si="4" ref="I10:I37">F10-D10</f>
        <v>-155684.77000000002</v>
      </c>
      <c r="J10" s="110">
        <f aca="true" t="shared" si="5" ref="J10:J36">F10/D10*100</f>
        <v>67.91387422739479</v>
      </c>
      <c r="K10" s="112">
        <v>233936.48</v>
      </c>
      <c r="L10" s="112">
        <f t="shared" si="1"/>
        <v>95587.74999999997</v>
      </c>
      <c r="M10" s="252">
        <f t="shared" si="2"/>
        <v>1.4086055753254045</v>
      </c>
      <c r="N10" s="111">
        <f>E10-серпень!E10</f>
        <v>39100</v>
      </c>
      <c r="O10" s="179">
        <f>F10-серпень!F10</f>
        <v>30850.820000000007</v>
      </c>
      <c r="P10" s="112">
        <f aca="true" t="shared" si="6" ref="P10:P37">O10-N10</f>
        <v>-8249.179999999993</v>
      </c>
      <c r="Q10" s="198">
        <f aca="true" t="shared" si="7" ref="Q10:Q16">O10/N10*100</f>
        <v>78.90235294117649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26616.26</v>
      </c>
      <c r="G11" s="109">
        <f t="shared" si="0"/>
        <v>5101.32</v>
      </c>
      <c r="H11" s="32">
        <f t="shared" si="3"/>
        <v>123.7105936618926</v>
      </c>
      <c r="I11" s="110">
        <f t="shared" si="4"/>
        <v>3616.2599999999984</v>
      </c>
      <c r="J11" s="110">
        <f t="shared" si="5"/>
        <v>115.72286956521738</v>
      </c>
      <c r="K11" s="112">
        <v>14002.69</v>
      </c>
      <c r="L11" s="112">
        <f t="shared" si="1"/>
        <v>12613.569999999998</v>
      </c>
      <c r="M11" s="252">
        <f t="shared" si="2"/>
        <v>1.9007962041579152</v>
      </c>
      <c r="N11" s="111">
        <f>E11-серпень!E11</f>
        <v>1800</v>
      </c>
      <c r="O11" s="179">
        <f>F11-серпень!F11</f>
        <v>1617.329999999998</v>
      </c>
      <c r="P11" s="112">
        <f t="shared" si="6"/>
        <v>-182.6700000000019</v>
      </c>
      <c r="Q11" s="198">
        <f t="shared" si="7"/>
        <v>89.85166666666656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7214.97</v>
      </c>
      <c r="G12" s="109">
        <f t="shared" si="0"/>
        <v>1334.3600000000006</v>
      </c>
      <c r="H12" s="32">
        <f t="shared" si="3"/>
        <v>122.69084329686888</v>
      </c>
      <c r="I12" s="110">
        <f t="shared" si="4"/>
        <v>714.9700000000003</v>
      </c>
      <c r="J12" s="110">
        <f t="shared" si="5"/>
        <v>110.99953846153848</v>
      </c>
      <c r="K12" s="112">
        <v>3744.64</v>
      </c>
      <c r="L12" s="112">
        <f t="shared" si="1"/>
        <v>3470.3300000000004</v>
      </c>
      <c r="M12" s="252">
        <f t="shared" si="2"/>
        <v>1.9267459622286789</v>
      </c>
      <c r="N12" s="111">
        <f>E12-серпень!E12</f>
        <v>480</v>
      </c>
      <c r="O12" s="179">
        <f>F12-серпень!F12</f>
        <v>528.5799999999999</v>
      </c>
      <c r="P12" s="112">
        <f t="shared" si="6"/>
        <v>48.57999999999993</v>
      </c>
      <c r="Q12" s="198">
        <f t="shared" si="7"/>
        <v>110.12083333333331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7343.98</v>
      </c>
      <c r="G13" s="109">
        <f t="shared" si="0"/>
        <v>-2320.8600000000006</v>
      </c>
      <c r="H13" s="32">
        <f t="shared" si="3"/>
        <v>75.98656573724966</v>
      </c>
      <c r="I13" s="110">
        <f t="shared" si="4"/>
        <v>-5056.02</v>
      </c>
      <c r="J13" s="110">
        <f t="shared" si="5"/>
        <v>59.225645161290316</v>
      </c>
      <c r="K13" s="112">
        <v>5730.24</v>
      </c>
      <c r="L13" s="112">
        <f t="shared" si="1"/>
        <v>1613.7399999999998</v>
      </c>
      <c r="M13" s="252">
        <f t="shared" si="2"/>
        <v>1.281618221924387</v>
      </c>
      <c r="N13" s="111">
        <f>E13-серпень!E13</f>
        <v>1300</v>
      </c>
      <c r="O13" s="179">
        <f>F13-серпень!F13</f>
        <v>326.72999999999956</v>
      </c>
      <c r="P13" s="112">
        <f t="shared" si="6"/>
        <v>-973.2700000000004</v>
      </c>
      <c r="Q13" s="198">
        <f t="shared" si="7"/>
        <v>25.133076923076892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206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207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65524.94</v>
      </c>
      <c r="G19" s="190">
        <f t="shared" si="0"/>
        <v>-14535.459999999992</v>
      </c>
      <c r="H19" s="197">
        <f t="shared" si="3"/>
        <v>81.84438249121914</v>
      </c>
      <c r="I19" s="198">
        <f t="shared" si="4"/>
        <v>-44375.06</v>
      </c>
      <c r="J19" s="198">
        <f t="shared" si="5"/>
        <v>59.622329390354864</v>
      </c>
      <c r="K19" s="209">
        <v>51468.87</v>
      </c>
      <c r="L19" s="201">
        <f t="shared" si="1"/>
        <v>14056.07</v>
      </c>
      <c r="M19" s="259">
        <f t="shared" si="2"/>
        <v>1.2730984768074372</v>
      </c>
      <c r="N19" s="197">
        <f>E19-серпень!E19</f>
        <v>10800</v>
      </c>
      <c r="O19" s="200">
        <f>F19-серпень!F19</f>
        <v>1088.6600000000035</v>
      </c>
      <c r="P19" s="201">
        <f t="shared" si="6"/>
        <v>-9711.339999999997</v>
      </c>
      <c r="Q19" s="198">
        <f aca="true" t="shared" si="9" ref="Q19:Q24">O19/N19*100</f>
        <v>10.080185185185217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246335.94</v>
      </c>
      <c r="F20" s="272">
        <f>F21+F29+F30+F31+F32</f>
        <v>238624.96000000002</v>
      </c>
      <c r="G20" s="190">
        <f t="shared" si="0"/>
        <v>-7710.979999999981</v>
      </c>
      <c r="H20" s="197">
        <f t="shared" si="3"/>
        <v>96.86973001178798</v>
      </c>
      <c r="I20" s="198">
        <f t="shared" si="4"/>
        <v>-77351.69</v>
      </c>
      <c r="J20" s="198">
        <f t="shared" si="5"/>
        <v>75.51980818835823</v>
      </c>
      <c r="K20" s="198">
        <v>160106.6</v>
      </c>
      <c r="L20" s="201">
        <f t="shared" si="1"/>
        <v>78518.36000000002</v>
      </c>
      <c r="M20" s="254">
        <f t="shared" si="2"/>
        <v>1.4904130123305348</v>
      </c>
      <c r="N20" s="197">
        <f>N21+N30+N31+N32</f>
        <v>19002.83</v>
      </c>
      <c r="O20" s="200">
        <f>F20-серпень!F20</f>
        <v>9950.00000000003</v>
      </c>
      <c r="P20" s="201">
        <f t="shared" si="6"/>
        <v>-9052.829999999973</v>
      </c>
      <c r="Q20" s="198">
        <f t="shared" si="9"/>
        <v>52.36062207576465</v>
      </c>
      <c r="R20" s="113"/>
      <c r="S20" s="114"/>
      <c r="T20" s="186">
        <f t="shared" si="8"/>
        <v>69640.71000000002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127168.82</v>
      </c>
      <c r="G21" s="190">
        <f t="shared" si="0"/>
        <v>-6911.970000000001</v>
      </c>
      <c r="H21" s="197">
        <f t="shared" si="3"/>
        <v>94.84492148353243</v>
      </c>
      <c r="I21" s="198">
        <f t="shared" si="4"/>
        <v>-47730.82999999999</v>
      </c>
      <c r="J21" s="198">
        <f t="shared" si="5"/>
        <v>72.70959089969593</v>
      </c>
      <c r="K21" s="198">
        <v>88979.33</v>
      </c>
      <c r="L21" s="201">
        <f t="shared" si="1"/>
        <v>38189.490000000005</v>
      </c>
      <c r="M21" s="254">
        <f t="shared" si="2"/>
        <v>1.4291950726084361</v>
      </c>
      <c r="N21" s="197">
        <f>N22+N25+N26</f>
        <v>13311.830000000004</v>
      </c>
      <c r="O21" s="200">
        <f>F21-серпень!F21</f>
        <v>5488.850000000006</v>
      </c>
      <c r="P21" s="201">
        <f t="shared" si="6"/>
        <v>-7822.979999999998</v>
      </c>
      <c r="Q21" s="198">
        <f t="shared" si="9"/>
        <v>41.23287331644112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15574.21</v>
      </c>
      <c r="G22" s="212">
        <f t="shared" si="0"/>
        <v>449.72999999999956</v>
      </c>
      <c r="H22" s="214">
        <f t="shared" si="3"/>
        <v>102.97352371784021</v>
      </c>
      <c r="I22" s="215">
        <f t="shared" si="4"/>
        <v>-2925.790000000001</v>
      </c>
      <c r="J22" s="215">
        <f t="shared" si="5"/>
        <v>84.18491891891891</v>
      </c>
      <c r="K22" s="216">
        <v>9131.68</v>
      </c>
      <c r="L22" s="206">
        <f t="shared" si="1"/>
        <v>6442.529999999999</v>
      </c>
      <c r="M22" s="262">
        <f t="shared" si="2"/>
        <v>1.7055142098715679</v>
      </c>
      <c r="N22" s="214">
        <f>E22-серпень!E22</f>
        <v>547.5799999999999</v>
      </c>
      <c r="O22" s="217">
        <f>F22-серпень!F22</f>
        <v>700.7399999999998</v>
      </c>
      <c r="P22" s="218">
        <f t="shared" si="6"/>
        <v>153.15999999999985</v>
      </c>
      <c r="Q22" s="215">
        <f t="shared" si="9"/>
        <v>127.97034223309834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655.07</v>
      </c>
      <c r="G23" s="241">
        <f t="shared" si="0"/>
        <v>-369.33000000000004</v>
      </c>
      <c r="H23" s="242">
        <f t="shared" si="3"/>
        <v>63.94670050761421</v>
      </c>
      <c r="I23" s="243">
        <f t="shared" si="4"/>
        <v>-1344.9299999999998</v>
      </c>
      <c r="J23" s="243">
        <f t="shared" si="5"/>
        <v>32.7535</v>
      </c>
      <c r="K23" s="261">
        <v>574.07</v>
      </c>
      <c r="L23" s="261">
        <f t="shared" si="1"/>
        <v>81</v>
      </c>
      <c r="M23" s="263">
        <f t="shared" si="2"/>
        <v>1.1410977755326006</v>
      </c>
      <c r="N23" s="239">
        <f>E23-серпень!E23</f>
        <v>150.0000000000001</v>
      </c>
      <c r="O23" s="239">
        <f>F23-серпень!F23</f>
        <v>31.430000000000064</v>
      </c>
      <c r="P23" s="240">
        <f t="shared" si="6"/>
        <v>-118.57000000000005</v>
      </c>
      <c r="Q23" s="240">
        <f t="shared" si="9"/>
        <v>20.95333333333336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14919.15</v>
      </c>
      <c r="G24" s="241">
        <f t="shared" si="0"/>
        <v>819.0699999999997</v>
      </c>
      <c r="H24" s="242">
        <f t="shared" si="3"/>
        <v>105.80897413348009</v>
      </c>
      <c r="I24" s="243">
        <f t="shared" si="4"/>
        <v>-1580.8500000000004</v>
      </c>
      <c r="J24" s="243">
        <f t="shared" si="5"/>
        <v>90.4190909090909</v>
      </c>
      <c r="K24" s="261">
        <v>8557.61</v>
      </c>
      <c r="L24" s="261">
        <f t="shared" si="1"/>
        <v>6361.539999999999</v>
      </c>
      <c r="M24" s="263">
        <f t="shared" si="2"/>
        <v>1.7433781160861501</v>
      </c>
      <c r="N24" s="239">
        <f>E24-серпень!E24</f>
        <v>397.5799999999999</v>
      </c>
      <c r="O24" s="239">
        <f>F24-серпень!F24</f>
        <v>669.3199999999997</v>
      </c>
      <c r="P24" s="240">
        <f t="shared" si="6"/>
        <v>271.7399999999998</v>
      </c>
      <c r="Q24" s="240">
        <f t="shared" si="9"/>
        <v>168.34850847628147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727.34</v>
      </c>
      <c r="G25" s="212">
        <f t="shared" si="0"/>
        <v>-200</v>
      </c>
      <c r="H25" s="214">
        <f t="shared" si="3"/>
        <v>78.43293721828024</v>
      </c>
      <c r="I25" s="215">
        <f t="shared" si="4"/>
        <v>-272.65999999999997</v>
      </c>
      <c r="J25" s="215">
        <f t="shared" si="5"/>
        <v>72.734</v>
      </c>
      <c r="K25" s="215">
        <v>3333.63</v>
      </c>
      <c r="L25" s="215">
        <f t="shared" si="1"/>
        <v>-2606.29</v>
      </c>
      <c r="M25" s="257">
        <f t="shared" si="2"/>
        <v>0.21818258175022423</v>
      </c>
      <c r="N25" s="214">
        <f>E25-серпень!E25</f>
        <v>34.200000000000045</v>
      </c>
      <c r="O25" s="217">
        <f>F25-серпень!F25</f>
        <v>58.34000000000003</v>
      </c>
      <c r="P25" s="218">
        <f t="shared" si="6"/>
        <v>24.139999999999986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110867.27</v>
      </c>
      <c r="G26" s="212">
        <f t="shared" si="0"/>
        <v>-7161.699999999997</v>
      </c>
      <c r="H26" s="214">
        <f t="shared" si="3"/>
        <v>93.93225239532295</v>
      </c>
      <c r="I26" s="215">
        <f t="shared" si="4"/>
        <v>-44532.37999999999</v>
      </c>
      <c r="J26" s="215">
        <f t="shared" si="5"/>
        <v>71.34332027131336</v>
      </c>
      <c r="K26" s="216">
        <v>76514.01</v>
      </c>
      <c r="L26" s="216">
        <f t="shared" si="1"/>
        <v>34353.26000000001</v>
      </c>
      <c r="M26" s="256">
        <f t="shared" si="2"/>
        <v>1.4489799972580186</v>
      </c>
      <c r="N26" s="214">
        <f>E26-серпень!E26</f>
        <v>12730.050000000003</v>
      </c>
      <c r="O26" s="217">
        <f>F26-серпень!F26</f>
        <v>4729.770000000004</v>
      </c>
      <c r="P26" s="218">
        <f t="shared" si="6"/>
        <v>-8000.279999999999</v>
      </c>
      <c r="Q26" s="215">
        <f>O26/N26*100</f>
        <v>37.15437095690907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35139.36</v>
      </c>
      <c r="G27" s="241">
        <f t="shared" si="0"/>
        <v>-1742.4400000000023</v>
      </c>
      <c r="H27" s="242">
        <f t="shared" si="3"/>
        <v>95.2756101925611</v>
      </c>
      <c r="I27" s="243">
        <f t="shared" si="4"/>
        <v>-12227.64</v>
      </c>
      <c r="J27" s="243">
        <f t="shared" si="5"/>
        <v>74.18531889290011</v>
      </c>
      <c r="K27" s="261">
        <v>20770.43</v>
      </c>
      <c r="L27" s="261">
        <f t="shared" si="1"/>
        <v>14368.93</v>
      </c>
      <c r="M27" s="263">
        <f t="shared" si="2"/>
        <v>1.691797425474581</v>
      </c>
      <c r="N27" s="239">
        <f>E27-серпень!E27</f>
        <v>3590.050000000003</v>
      </c>
      <c r="O27" s="239">
        <f>F27-серпень!F27</f>
        <v>1101.5400000000009</v>
      </c>
      <c r="P27" s="240">
        <f t="shared" si="6"/>
        <v>-2488.510000000002</v>
      </c>
      <c r="Q27" s="240">
        <f>O27/N27*100</f>
        <v>30.68313811785351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75727.91</v>
      </c>
      <c r="G28" s="241">
        <f t="shared" si="0"/>
        <v>-5419.259999999995</v>
      </c>
      <c r="H28" s="242">
        <f t="shared" si="3"/>
        <v>93.32168946865306</v>
      </c>
      <c r="I28" s="243">
        <f t="shared" si="4"/>
        <v>-32304.73999999999</v>
      </c>
      <c r="J28" s="243">
        <f t="shared" si="5"/>
        <v>70.0972437499219</v>
      </c>
      <c r="K28" s="261">
        <v>55743.59</v>
      </c>
      <c r="L28" s="261">
        <f t="shared" si="1"/>
        <v>19984.320000000007</v>
      </c>
      <c r="M28" s="263">
        <f t="shared" si="2"/>
        <v>1.358504358976521</v>
      </c>
      <c r="N28" s="239">
        <f>E28-серпень!E28</f>
        <v>9140</v>
      </c>
      <c r="O28" s="239">
        <f>F28-серпень!F28</f>
        <v>3628.2400000000052</v>
      </c>
      <c r="P28" s="240">
        <f t="shared" si="6"/>
        <v>-5511.759999999995</v>
      </c>
      <c r="Q28" s="240">
        <f>O28/N28*100</f>
        <v>39.696280087527406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-159.01</v>
      </c>
      <c r="G31" s="190">
        <f t="shared" si="0"/>
        <v>-159.01</v>
      </c>
      <c r="H31" s="197"/>
      <c r="I31" s="198">
        <f t="shared" si="4"/>
        <v>-159.01</v>
      </c>
      <c r="J31" s="198"/>
      <c r="K31" s="198">
        <v>-705.98</v>
      </c>
      <c r="L31" s="198">
        <f t="shared" si="1"/>
        <v>546.97</v>
      </c>
      <c r="M31" s="255">
        <f>F31/K31</f>
        <v>0.22523300943369498</v>
      </c>
      <c r="N31" s="197">
        <f>E31-серпень!E31</f>
        <v>0</v>
      </c>
      <c r="O31" s="200">
        <f>F31-серпень!F31</f>
        <v>-8.780000000000001</v>
      </c>
      <c r="P31" s="201">
        <f t="shared" si="6"/>
        <v>-8.780000000000001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</f>
        <v>112199.84</v>
      </c>
      <c r="F32" s="203">
        <v>111527.05</v>
      </c>
      <c r="G32" s="202">
        <f t="shared" si="0"/>
        <v>-672.7899999999936</v>
      </c>
      <c r="H32" s="204">
        <f t="shared" si="3"/>
        <v>99.40036456379974</v>
      </c>
      <c r="I32" s="205">
        <f t="shared" si="4"/>
        <v>-29472.949999999997</v>
      </c>
      <c r="J32" s="205">
        <f t="shared" si="5"/>
        <v>79.09719858156029</v>
      </c>
      <c r="K32" s="219">
        <v>71777.4</v>
      </c>
      <c r="L32" s="219">
        <f>F32-K32</f>
        <v>39749.65000000001</v>
      </c>
      <c r="M32" s="411">
        <f>F32/K32</f>
        <v>1.5537906081858637</v>
      </c>
      <c r="N32" s="197">
        <f>E32-серпень!E32</f>
        <v>5684</v>
      </c>
      <c r="O32" s="200">
        <f>F32-серпень!F32</f>
        <v>4467.930000000008</v>
      </c>
      <c r="P32" s="207">
        <f t="shared" si="6"/>
        <v>-1216.0699999999924</v>
      </c>
      <c r="Q32" s="205">
        <f>O32/N32*100</f>
        <v>78.60538353272358</v>
      </c>
      <c r="R32" s="113"/>
      <c r="S32" s="114"/>
      <c r="T32" s="186">
        <f t="shared" si="8"/>
        <v>28800.160000000003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28228.06</v>
      </c>
      <c r="G34" s="109">
        <f t="shared" si="0"/>
        <v>-134.90999999999985</v>
      </c>
      <c r="H34" s="111">
        <f t="shared" si="3"/>
        <v>99.52434459437781</v>
      </c>
      <c r="I34" s="110">
        <f t="shared" si="4"/>
        <v>-5988.939999999999</v>
      </c>
      <c r="J34" s="110">
        <f t="shared" si="5"/>
        <v>82.49717976444458</v>
      </c>
      <c r="K34" s="142">
        <v>17739.76</v>
      </c>
      <c r="L34" s="142">
        <f t="shared" si="1"/>
        <v>10488.300000000003</v>
      </c>
      <c r="M34" s="264">
        <f t="shared" si="10"/>
        <v>1.5912312229703223</v>
      </c>
      <c r="N34" s="111">
        <f>E34-серпень!E34</f>
        <v>1400</v>
      </c>
      <c r="O34" s="179">
        <f>F34-серпень!F34</f>
        <v>844.9799999999996</v>
      </c>
      <c r="P34" s="112">
        <f t="shared" si="6"/>
        <v>-555.0200000000004</v>
      </c>
      <c r="Q34" s="110">
        <f>O34/N34*100</f>
        <v>60.35571428571426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</f>
        <v>83820.08</v>
      </c>
      <c r="F35" s="171">
        <v>83277.74</v>
      </c>
      <c r="G35" s="109">
        <f t="shared" si="0"/>
        <v>-542.3399999999965</v>
      </c>
      <c r="H35" s="111">
        <f t="shared" si="3"/>
        <v>99.352971268937</v>
      </c>
      <c r="I35" s="110">
        <f t="shared" si="4"/>
        <v>-23454.259999999995</v>
      </c>
      <c r="J35" s="110">
        <f t="shared" si="5"/>
        <v>78.02509088183488</v>
      </c>
      <c r="K35" s="142">
        <v>54015.97</v>
      </c>
      <c r="L35" s="142">
        <f t="shared" si="1"/>
        <v>29261.770000000004</v>
      </c>
      <c r="M35" s="264">
        <f t="shared" si="10"/>
        <v>1.5417244196484856</v>
      </c>
      <c r="N35" s="111">
        <f>E35-серпень!E35</f>
        <v>4284</v>
      </c>
      <c r="O35" s="179">
        <f>F35-серпень!F35</f>
        <v>3626.9400000000023</v>
      </c>
      <c r="P35" s="112">
        <f t="shared" si="6"/>
        <v>-657.0599999999977</v>
      </c>
      <c r="Q35" s="110">
        <f>O35/N35*100</f>
        <v>84.66246498599446</v>
      </c>
      <c r="R35" s="113"/>
      <c r="S35" s="114"/>
      <c r="T35" s="186">
        <f t="shared" si="8"/>
        <v>22911.92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49015.530000000006</v>
      </c>
      <c r="G38" s="191">
        <f>G39+G40+G41+G42+G43+G45+G47+G48+G49+G50+G51+G56+G57+G61</f>
        <v>-136.64999999999822</v>
      </c>
      <c r="H38" s="192">
        <f>F38/E38*100</f>
        <v>99.77709937276376</v>
      </c>
      <c r="I38" s="193">
        <f>F38-D38</f>
        <v>-12826.949999999997</v>
      </c>
      <c r="J38" s="193">
        <f>F38/D38*100</f>
        <v>79.25867461977593</v>
      </c>
      <c r="K38" s="191">
        <v>28244.63</v>
      </c>
      <c r="L38" s="191">
        <f t="shared" si="1"/>
        <v>20770.900000000005</v>
      </c>
      <c r="M38" s="250">
        <f t="shared" si="10"/>
        <v>1.7353928870726933</v>
      </c>
      <c r="N38" s="191">
        <f>N39+N40+N41+N42+N43+N45+N47+N48+N49+N50+N51+N56+N57+N61+N44</f>
        <v>6064</v>
      </c>
      <c r="O38" s="191">
        <f>O39+O40+O41+O42+O43+O45+O47+O48+O49+O50+O51+O56+O57+O61+O44</f>
        <v>6027.25</v>
      </c>
      <c r="P38" s="191">
        <f>P39+P40+P41+P42+P43+P45+P47+P48+P49+P50+P51+P56+P57+P61</f>
        <v>-36.74999999999909</v>
      </c>
      <c r="Q38" s="191">
        <f>O38/N38*100</f>
        <v>99.39396437994723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195.32</v>
      </c>
      <c r="G43" s="202">
        <f t="shared" si="13"/>
        <v>105.32</v>
      </c>
      <c r="H43" s="204">
        <f t="shared" si="11"/>
        <v>217.02222222222224</v>
      </c>
      <c r="I43" s="205">
        <f t="shared" si="14"/>
        <v>45.31999999999999</v>
      </c>
      <c r="J43" s="205">
        <f t="shared" si="16"/>
        <v>130.21333333333334</v>
      </c>
      <c r="K43" s="205">
        <v>117.11</v>
      </c>
      <c r="L43" s="205">
        <f t="shared" si="1"/>
        <v>78.21</v>
      </c>
      <c r="M43" s="266">
        <f t="shared" si="17"/>
        <v>1.667833660660917</v>
      </c>
      <c r="N43" s="204">
        <f>E43-серпень!E43</f>
        <v>10</v>
      </c>
      <c r="O43" s="208">
        <f>F43-серпень!F43</f>
        <v>0.19999999999998863</v>
      </c>
      <c r="P43" s="207">
        <f t="shared" si="15"/>
        <v>-9.800000000000011</v>
      </c>
      <c r="Q43" s="205">
        <f t="shared" si="12"/>
        <v>1.9999999999998863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402.34</v>
      </c>
      <c r="G45" s="202">
        <f t="shared" si="13"/>
        <v>138.33999999999997</v>
      </c>
      <c r="H45" s="204">
        <f t="shared" si="11"/>
        <v>152.40151515151516</v>
      </c>
      <c r="I45" s="205">
        <f t="shared" si="14"/>
        <v>102.33999999999997</v>
      </c>
      <c r="J45" s="205">
        <f t="shared" si="16"/>
        <v>134.11333333333332</v>
      </c>
      <c r="K45" s="205">
        <v>0</v>
      </c>
      <c r="L45" s="205">
        <f t="shared" si="1"/>
        <v>402.34</v>
      </c>
      <c r="M45" s="266"/>
      <c r="N45" s="204">
        <f>E45-серпень!E45</f>
        <v>8</v>
      </c>
      <c r="O45" s="208">
        <f>F45-серпень!F45</f>
        <v>74.22999999999996</v>
      </c>
      <c r="P45" s="207">
        <f t="shared" si="15"/>
        <v>66.22999999999996</v>
      </c>
      <c r="Q45" s="205">
        <f t="shared" si="12"/>
        <v>927.8749999999995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7850.71</v>
      </c>
      <c r="G47" s="202">
        <f t="shared" si="13"/>
        <v>1.6899999999995998</v>
      </c>
      <c r="H47" s="204">
        <f t="shared" si="11"/>
        <v>100.02153135041061</v>
      </c>
      <c r="I47" s="205">
        <f t="shared" si="14"/>
        <v>-2049.29</v>
      </c>
      <c r="J47" s="205">
        <f t="shared" si="16"/>
        <v>79.300101010101</v>
      </c>
      <c r="K47" s="205">
        <v>7605.46</v>
      </c>
      <c r="L47" s="205">
        <f t="shared" si="1"/>
        <v>245.25</v>
      </c>
      <c r="M47" s="266">
        <f t="shared" si="17"/>
        <v>1.0322465702271788</v>
      </c>
      <c r="N47" s="204">
        <f>E47-серпень!E47</f>
        <v>800</v>
      </c>
      <c r="O47" s="208">
        <f>F47-серпень!F47</f>
        <v>788.0699999999997</v>
      </c>
      <c r="P47" s="207">
        <f t="shared" si="15"/>
        <v>-11.930000000000291</v>
      </c>
      <c r="Q47" s="205">
        <f t="shared" si="12"/>
        <v>98.50874999999996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196.76</v>
      </c>
      <c r="G48" s="202">
        <f t="shared" si="13"/>
        <v>-453.24</v>
      </c>
      <c r="H48" s="204">
        <f t="shared" si="11"/>
        <v>30.27076923076923</v>
      </c>
      <c r="I48" s="205">
        <f t="shared" si="14"/>
        <v>-453.24</v>
      </c>
      <c r="J48" s="205">
        <f t="shared" si="16"/>
        <v>30.27076923076923</v>
      </c>
      <c r="K48" s="205">
        <v>0</v>
      </c>
      <c r="L48" s="205">
        <f t="shared" si="1"/>
        <v>196.76</v>
      </c>
      <c r="M48" s="266"/>
      <c r="N48" s="204">
        <f>E48-серпень!E48</f>
        <v>0</v>
      </c>
      <c r="O48" s="208">
        <f>F48-серпень!F48</f>
        <v>28.5</v>
      </c>
      <c r="P48" s="207">
        <f t="shared" si="15"/>
        <v>28.5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4812.66</v>
      </c>
      <c r="G51" s="202">
        <f t="shared" si="13"/>
        <v>-98.52999999999975</v>
      </c>
      <c r="H51" s="204">
        <f t="shared" si="11"/>
        <v>97.99376525852188</v>
      </c>
      <c r="I51" s="205">
        <f t="shared" si="14"/>
        <v>-2187.38</v>
      </c>
      <c r="J51" s="205">
        <f t="shared" si="16"/>
        <v>68.75189284632658</v>
      </c>
      <c r="K51" s="205">
        <v>5721.95</v>
      </c>
      <c r="L51" s="205">
        <f t="shared" si="1"/>
        <v>-909.29</v>
      </c>
      <c r="M51" s="266">
        <f t="shared" si="17"/>
        <v>0.8410873915361022</v>
      </c>
      <c r="N51" s="204">
        <f>E51-серпень!E51</f>
        <v>520</v>
      </c>
      <c r="O51" s="208">
        <f>F51-серпень!F51</f>
        <v>465.0500000000002</v>
      </c>
      <c r="P51" s="207">
        <f t="shared" si="15"/>
        <v>-54.94999999999982</v>
      </c>
      <c r="Q51" s="205">
        <f t="shared" si="12"/>
        <v>89.43269230769234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628.64</v>
      </c>
      <c r="G52" s="36">
        <f t="shared" si="13"/>
        <v>-55.35000000000002</v>
      </c>
      <c r="H52" s="32">
        <f t="shared" si="11"/>
        <v>91.90777642947995</v>
      </c>
      <c r="I52" s="110">
        <f t="shared" si="14"/>
        <v>-341.36</v>
      </c>
      <c r="J52" s="110">
        <f t="shared" si="16"/>
        <v>64.80824742268041</v>
      </c>
      <c r="K52" s="110">
        <v>801.84</v>
      </c>
      <c r="L52" s="110">
        <f>F52-K52</f>
        <v>-173.20000000000005</v>
      </c>
      <c r="M52" s="115">
        <f t="shared" si="17"/>
        <v>0.7839968073431108</v>
      </c>
      <c r="N52" s="111">
        <f>E52-серпень!E52</f>
        <v>20</v>
      </c>
      <c r="O52" s="179">
        <f>F52-серпень!F52</f>
        <v>58.50999999999999</v>
      </c>
      <c r="P52" s="112">
        <f t="shared" si="15"/>
        <v>38.50999999999999</v>
      </c>
      <c r="Q52" s="132">
        <f t="shared" si="12"/>
        <v>292.54999999999995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4183.73</v>
      </c>
      <c r="G55" s="36">
        <f t="shared" si="13"/>
        <v>-38.44000000000051</v>
      </c>
      <c r="H55" s="32">
        <f t="shared" si="11"/>
        <v>99.08956768675822</v>
      </c>
      <c r="I55" s="110">
        <f t="shared" si="14"/>
        <v>-1840.2700000000004</v>
      </c>
      <c r="J55" s="110">
        <f t="shared" si="16"/>
        <v>69.45102921646745</v>
      </c>
      <c r="K55" s="110">
        <v>4875.29</v>
      </c>
      <c r="L55" s="110">
        <f>F55-K55</f>
        <v>-691.5600000000004</v>
      </c>
      <c r="M55" s="115">
        <f t="shared" si="17"/>
        <v>0.8581499767193336</v>
      </c>
      <c r="N55" s="111">
        <f>E55-серпень!E55</f>
        <v>500</v>
      </c>
      <c r="O55" s="179">
        <f>F55-серпень!F55</f>
        <v>406.5399999999995</v>
      </c>
      <c r="P55" s="112">
        <f t="shared" si="15"/>
        <v>-93.46000000000049</v>
      </c>
      <c r="Q55" s="132">
        <f t="shared" si="12"/>
        <v>81.30799999999991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5095.45</v>
      </c>
      <c r="G57" s="202">
        <f t="shared" si="13"/>
        <v>457.47000000000025</v>
      </c>
      <c r="H57" s="204">
        <f t="shared" si="11"/>
        <v>109.86356129176926</v>
      </c>
      <c r="I57" s="205">
        <f t="shared" si="14"/>
        <v>-54.55000000000018</v>
      </c>
      <c r="J57" s="205">
        <f t="shared" si="16"/>
        <v>98.94077669902912</v>
      </c>
      <c r="K57" s="205">
        <v>3571.45</v>
      </c>
      <c r="L57" s="205">
        <f aca="true" t="shared" si="18" ref="L57:L63">F57-K57</f>
        <v>1524</v>
      </c>
      <c r="M57" s="266">
        <f t="shared" si="17"/>
        <v>1.426717439695362</v>
      </c>
      <c r="N57" s="204">
        <f>E57-серпень!E57</f>
        <v>370</v>
      </c>
      <c r="O57" s="208">
        <f>F57-серпень!F57</f>
        <v>493.6199999999999</v>
      </c>
      <c r="P57" s="207">
        <f t="shared" si="15"/>
        <v>123.61999999999989</v>
      </c>
      <c r="Q57" s="205">
        <f t="shared" si="12"/>
        <v>133.4108108108108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993.19</v>
      </c>
      <c r="G59" s="202"/>
      <c r="H59" s="204"/>
      <c r="I59" s="205"/>
      <c r="J59" s="205"/>
      <c r="K59" s="206">
        <v>979.24</v>
      </c>
      <c r="L59" s="205">
        <f t="shared" si="18"/>
        <v>13.950000000000045</v>
      </c>
      <c r="M59" s="266">
        <f t="shared" si="17"/>
        <v>1.014245741595523</v>
      </c>
      <c r="N59" s="204"/>
      <c r="O59" s="208">
        <f>F59-серпень!F59</f>
        <v>126.09000000000003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750995.14</v>
      </c>
      <c r="F64" s="191">
        <f>F8+F38+F62+F63</f>
        <v>727011.1100000001</v>
      </c>
      <c r="G64" s="191">
        <f>F64-E64</f>
        <v>-23984.02999999991</v>
      </c>
      <c r="H64" s="192">
        <f>F64/E64*100</f>
        <v>96.80636681616875</v>
      </c>
      <c r="I64" s="193">
        <f>F64-D64</f>
        <v>-291933.62</v>
      </c>
      <c r="J64" s="193">
        <f>F64/D64*100</f>
        <v>71.34941558606423</v>
      </c>
      <c r="K64" s="193">
        <v>509138.63</v>
      </c>
      <c r="L64" s="193">
        <f>F64-K64</f>
        <v>217872.4800000001</v>
      </c>
      <c r="M64" s="267">
        <f>F64/K64</f>
        <v>1.4279236875033428</v>
      </c>
      <c r="N64" s="191">
        <f>N8+N38+N62+N63</f>
        <v>78559.13</v>
      </c>
      <c r="O64" s="191">
        <f>O8+O38+O62+O63</f>
        <v>50487.45000000002</v>
      </c>
      <c r="P64" s="195">
        <f>O64-N64</f>
        <v>-28071.679999999986</v>
      </c>
      <c r="Q64" s="193">
        <f>O64/N64*100</f>
        <v>64.2668140545854</v>
      </c>
      <c r="R64" s="28">
        <f>O64-34768</f>
        <v>15719.450000000019</v>
      </c>
      <c r="S64" s="128">
        <f>O64/34768</f>
        <v>1.4521240796134383</v>
      </c>
      <c r="T64" s="186">
        <f t="shared" si="8"/>
        <v>267949.5900000001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1553.93</v>
      </c>
      <c r="G73" s="202">
        <f aca="true" t="shared" si="19" ref="G73:G83">F73-E73</f>
        <v>-1146.07</v>
      </c>
      <c r="H73" s="204"/>
      <c r="I73" s="207">
        <f aca="true" t="shared" si="20" ref="I73:I83">F73-D73</f>
        <v>-2646.0699999999997</v>
      </c>
      <c r="J73" s="207">
        <f>F73/D73*100</f>
        <v>36.998333333333335</v>
      </c>
      <c r="K73" s="207">
        <v>593.1</v>
      </c>
      <c r="L73" s="207">
        <f aca="true" t="shared" si="21" ref="L73:L83">F73-K73</f>
        <v>960.83</v>
      </c>
      <c r="M73" s="254">
        <f>F73/K73</f>
        <v>2.6200134884505144</v>
      </c>
      <c r="N73" s="204">
        <f>E73-серпень!E73</f>
        <v>500</v>
      </c>
      <c r="O73" s="208">
        <f>F73-серпень!F73</f>
        <v>18.75999999999999</v>
      </c>
      <c r="P73" s="207">
        <f aca="true" t="shared" si="22" ref="P73:P86">O73-N73</f>
        <v>-481.24</v>
      </c>
      <c r="Q73" s="207">
        <f>O73/N73*100</f>
        <v>3.7519999999999984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6853.83</v>
      </c>
      <c r="G74" s="202">
        <f t="shared" si="19"/>
        <v>2161.62</v>
      </c>
      <c r="H74" s="204">
        <f>F74/E74*100</f>
        <v>146.0682706016994</v>
      </c>
      <c r="I74" s="207">
        <f t="shared" si="20"/>
        <v>-605.1700000000001</v>
      </c>
      <c r="J74" s="207">
        <f>F74/D74*100</f>
        <v>91.88671403673413</v>
      </c>
      <c r="K74" s="207">
        <v>3987.63</v>
      </c>
      <c r="L74" s="207">
        <f t="shared" si="21"/>
        <v>2866.2</v>
      </c>
      <c r="M74" s="254">
        <f>F74/K74</f>
        <v>1.7187728048991506</v>
      </c>
      <c r="N74" s="204">
        <f>E74-серпень!E74</f>
        <v>815</v>
      </c>
      <c r="O74" s="208">
        <f>F74-серпень!F74</f>
        <v>70.30000000000018</v>
      </c>
      <c r="P74" s="207">
        <f t="shared" si="22"/>
        <v>-744.6999999999998</v>
      </c>
      <c r="Q74" s="207">
        <f>O74/N74*100</f>
        <v>8.625766871165666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20007.120000000003</v>
      </c>
      <c r="G77" s="226">
        <f t="shared" si="19"/>
        <v>9907.060000000003</v>
      </c>
      <c r="H77" s="227">
        <f>F77/E77*100</f>
        <v>198.08912026265196</v>
      </c>
      <c r="I77" s="228">
        <f t="shared" si="20"/>
        <v>2336.1200000000026</v>
      </c>
      <c r="J77" s="228">
        <f>F77/D77*100</f>
        <v>113.22007809405241</v>
      </c>
      <c r="K77" s="228">
        <v>6439.8</v>
      </c>
      <c r="L77" s="228">
        <f t="shared" si="21"/>
        <v>13567.320000000003</v>
      </c>
      <c r="M77" s="260">
        <f>F77/K77</f>
        <v>3.106792136401752</v>
      </c>
      <c r="N77" s="226">
        <f>N73+N74+N75+N76</f>
        <v>1618</v>
      </c>
      <c r="O77" s="230">
        <f>O73+O74+O75+O76</f>
        <v>1205.2800000000013</v>
      </c>
      <c r="P77" s="228">
        <f t="shared" si="22"/>
        <v>-412.71999999999866</v>
      </c>
      <c r="Q77" s="228">
        <f>O77/N77*100</f>
        <v>74.49196538936967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10.49</v>
      </c>
      <c r="G78" s="202">
        <f t="shared" si="19"/>
        <v>10.49</v>
      </c>
      <c r="H78" s="204"/>
      <c r="I78" s="207">
        <f t="shared" si="20"/>
        <v>9.49</v>
      </c>
      <c r="J78" s="207"/>
      <c r="K78" s="207">
        <v>0.35</v>
      </c>
      <c r="L78" s="207">
        <f t="shared" si="21"/>
        <v>10.14</v>
      </c>
      <c r="M78" s="254">
        <f>F78/K78</f>
        <v>29.971428571428575</v>
      </c>
      <c r="N78" s="204">
        <f>E78-серпень!E78</f>
        <v>0</v>
      </c>
      <c r="O78" s="208">
        <f>F78-серпень!F78</f>
        <v>4.82</v>
      </c>
      <c r="P78" s="207">
        <f t="shared" si="22"/>
        <v>4.82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6825.3</v>
      </c>
      <c r="G80" s="202">
        <f t="shared" si="19"/>
        <v>-798.6999999999998</v>
      </c>
      <c r="H80" s="204">
        <f>F80/E80*100</f>
        <v>89.52387198321091</v>
      </c>
      <c r="I80" s="207">
        <f t="shared" si="20"/>
        <v>-2674.7</v>
      </c>
      <c r="J80" s="207">
        <f>F80/D80*100</f>
        <v>71.84526315789473</v>
      </c>
      <c r="K80" s="207">
        <v>0</v>
      </c>
      <c r="L80" s="207">
        <f t="shared" si="21"/>
        <v>6825.3</v>
      </c>
      <c r="M80" s="254"/>
      <c r="N80" s="204">
        <f>E80-серпень!E80</f>
        <v>0.3999999999996362</v>
      </c>
      <c r="O80" s="208">
        <f>F80-серпень!F80</f>
        <v>0.47000000000025466</v>
      </c>
      <c r="P80" s="207">
        <f>O80-N80</f>
        <v>0.07000000000061846</v>
      </c>
      <c r="Q80" s="231">
        <f>O80/N80*100</f>
        <v>117.50000000017053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1.1</v>
      </c>
      <c r="G81" s="202">
        <f t="shared" si="19"/>
        <v>1.1</v>
      </c>
      <c r="H81" s="204"/>
      <c r="I81" s="207">
        <f t="shared" si="20"/>
        <v>1.1</v>
      </c>
      <c r="J81" s="207"/>
      <c r="K81" s="207">
        <v>1</v>
      </c>
      <c r="L81" s="207">
        <f t="shared" si="21"/>
        <v>0.10000000000000009</v>
      </c>
      <c r="M81" s="254">
        <f>F81/K81</f>
        <v>1.1</v>
      </c>
      <c r="N81" s="204">
        <f>E81-серпень!E81</f>
        <v>0</v>
      </c>
      <c r="O81" s="208">
        <f>F81-серпень!F81</f>
        <v>0.010000000000000009</v>
      </c>
      <c r="P81" s="207">
        <f t="shared" si="22"/>
        <v>0.010000000000000009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6836.89</v>
      </c>
      <c r="G82" s="224">
        <f>G78+G81+G79+G80</f>
        <v>-787.1099999999998</v>
      </c>
      <c r="H82" s="227">
        <f>F82/E82*100</f>
        <v>89.67589192025184</v>
      </c>
      <c r="I82" s="228">
        <f t="shared" si="20"/>
        <v>-2664.1099999999997</v>
      </c>
      <c r="J82" s="228">
        <f>F82/D82*100</f>
        <v>71.95968845384697</v>
      </c>
      <c r="K82" s="228">
        <v>1.35</v>
      </c>
      <c r="L82" s="228">
        <f t="shared" si="21"/>
        <v>6835.54</v>
      </c>
      <c r="M82" s="268">
        <f>F82/K82</f>
        <v>5064.362962962963</v>
      </c>
      <c r="N82" s="226">
        <f>N78+N81+N79+N80</f>
        <v>0.3999999999996362</v>
      </c>
      <c r="O82" s="230">
        <f>O78+O81+O79+O80</f>
        <v>5.300000000000255</v>
      </c>
      <c r="P82" s="226">
        <f>P78+P81+P79+P80</f>
        <v>4.9000000000006185</v>
      </c>
      <c r="Q82" s="228">
        <f>O82/N82*100</f>
        <v>1325.0000000012687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26859.570000000003</v>
      </c>
      <c r="G85" s="233">
        <f>F85-E85</f>
        <v>9106.540000000005</v>
      </c>
      <c r="H85" s="234">
        <f>F85/E85*100</f>
        <v>151.29569431246387</v>
      </c>
      <c r="I85" s="235">
        <f>F85-D85</f>
        <v>-355.42999999999665</v>
      </c>
      <c r="J85" s="235">
        <f>F85/D85*100</f>
        <v>98.69399228366711</v>
      </c>
      <c r="K85" s="235">
        <v>6418.88</v>
      </c>
      <c r="L85" s="235">
        <f>F85-K85</f>
        <v>20440.690000000002</v>
      </c>
      <c r="M85" s="269">
        <f>F85/K85</f>
        <v>4.184463644747994</v>
      </c>
      <c r="N85" s="232">
        <f>N71+N83+N77+N82</f>
        <v>1626.5699999999997</v>
      </c>
      <c r="O85" s="232">
        <f>O71+O83+O77+O82+O84</f>
        <v>1210.5800000000015</v>
      </c>
      <c r="P85" s="235">
        <f t="shared" si="22"/>
        <v>-415.9899999999982</v>
      </c>
      <c r="Q85" s="235">
        <f>O85/N85*100</f>
        <v>74.42532445575671</v>
      </c>
      <c r="R85" s="28">
        <f>O85-8104.96</f>
        <v>-6894.379999999998</v>
      </c>
      <c r="S85" s="101">
        <f>O85/8104.96</f>
        <v>0.1493628592861657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768748.17</v>
      </c>
      <c r="F86" s="232">
        <f>F64+F85</f>
        <v>753870.68</v>
      </c>
      <c r="G86" s="233">
        <f>F86-E86</f>
        <v>-14877.48999999999</v>
      </c>
      <c r="H86" s="234">
        <f>F86/E86*100</f>
        <v>98.06471214103834</v>
      </c>
      <c r="I86" s="235">
        <f>F86-D86</f>
        <v>-292289.05000000005</v>
      </c>
      <c r="J86" s="235">
        <f>F86/D86*100</f>
        <v>72.0607626523724</v>
      </c>
      <c r="K86" s="235">
        <f>K64+K85</f>
        <v>515557.51</v>
      </c>
      <c r="L86" s="235">
        <f>F86-K86</f>
        <v>238313.17000000004</v>
      </c>
      <c r="M86" s="269">
        <f>F86/K86</f>
        <v>1.4622436205031715</v>
      </c>
      <c r="N86" s="233">
        <f>N64+N85</f>
        <v>80185.70000000001</v>
      </c>
      <c r="O86" s="233">
        <f>O64+O85</f>
        <v>51698.03000000002</v>
      </c>
      <c r="P86" s="235">
        <f t="shared" si="22"/>
        <v>-28487.66999999999</v>
      </c>
      <c r="Q86" s="235">
        <f>O86/N86*100</f>
        <v>64.47287982769997</v>
      </c>
      <c r="R86" s="28">
        <f>O86-42872.96</f>
        <v>8825.070000000022</v>
      </c>
      <c r="S86" s="101">
        <f>O86/42872.96</f>
        <v>1.2058423304572397</v>
      </c>
      <c r="T86" s="186">
        <f t="shared" si="23"/>
        <v>277411.56000000006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5614.3359999999975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42636</v>
      </c>
      <c r="D90" s="31">
        <v>3547.4</v>
      </c>
      <c r="G90" s="4" t="s">
        <v>59</v>
      </c>
      <c r="O90" s="439"/>
      <c r="P90" s="439"/>
      <c r="T90" s="186">
        <f t="shared" si="23"/>
        <v>3547.4</v>
      </c>
    </row>
    <row r="91" spans="3:16" ht="15">
      <c r="C91" s="87">
        <v>42635</v>
      </c>
      <c r="D91" s="31">
        <v>3619.2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42634</v>
      </c>
      <c r="D92" s="31">
        <v>2710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0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614.54</v>
      </c>
      <c r="G97" s="73">
        <f>G45+G48+G49</f>
        <v>-331.46000000000004</v>
      </c>
      <c r="H97" s="74"/>
      <c r="I97" s="74"/>
      <c r="N97" s="31">
        <f>N45+N48+N49</f>
        <v>12</v>
      </c>
      <c r="O97" s="246">
        <f>O45+O48+O49</f>
        <v>102.72999999999996</v>
      </c>
      <c r="P97" s="31">
        <f>P45+P48+P49</f>
        <v>90.72999999999996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0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2016-09-23T07:49:58Z</cp:lastPrinted>
  <dcterms:created xsi:type="dcterms:W3CDTF">2003-07-28T11:27:56Z</dcterms:created>
  <dcterms:modified xsi:type="dcterms:W3CDTF">2016-09-26T08:26:26Z</dcterms:modified>
  <cp:category/>
  <cp:version/>
  <cp:contentType/>
  <cp:contentStatus/>
</cp:coreProperties>
</file>